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8_{9D5EBD22-C1D6-4B25-B626-7E58F198BF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ALKUL. NÁKL. _r. 2024" sheetId="6" r:id="rId1"/>
  </sheets>
  <definedNames>
    <definedName name="_xlnm.Print_Area" localSheetId="0">'KALKUL. NÁKL. _r. 2024'!$A$1:$S$41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6" l="1"/>
  <c r="G36" i="6"/>
  <c r="F36" i="6"/>
  <c r="M29" i="6"/>
  <c r="L29" i="6"/>
  <c r="K29" i="6"/>
  <c r="J29" i="6"/>
  <c r="I29" i="6"/>
  <c r="H29" i="6"/>
  <c r="G29" i="6"/>
  <c r="F29" i="6"/>
  <c r="E29" i="6"/>
  <c r="D29" i="6"/>
  <c r="C29" i="6"/>
  <c r="C30" i="6"/>
  <c r="H36" i="6" l="1"/>
  <c r="J38" i="6" l="1"/>
  <c r="I38" i="6"/>
  <c r="H38" i="6"/>
  <c r="G38" i="6"/>
  <c r="F38" i="6"/>
  <c r="E38" i="6"/>
  <c r="D38" i="6"/>
  <c r="D30" i="6"/>
  <c r="K38" i="6"/>
  <c r="M38" i="6"/>
  <c r="L38" i="6"/>
  <c r="N29" i="6" l="1"/>
  <c r="C38" i="6" s="1"/>
  <c r="O38" i="6" s="1"/>
  <c r="N40" i="6" s="1"/>
  <c r="N28" i="6"/>
  <c r="N38" i="6" l="1"/>
  <c r="N36" i="6"/>
  <c r="N17" i="6"/>
  <c r="N16" i="6"/>
  <c r="N27" i="6"/>
  <c r="N15" i="6"/>
  <c r="N19" i="6"/>
  <c r="N26" i="6"/>
  <c r="L30" i="6"/>
  <c r="N11" i="6"/>
  <c r="N24" i="6"/>
  <c r="N25" i="6"/>
  <c r="N7" i="6"/>
  <c r="N9" i="6"/>
  <c r="N6" i="6"/>
  <c r="N10" i="6"/>
  <c r="N8" i="6"/>
  <c r="N23" i="6"/>
  <c r="S29" i="6" l="1"/>
  <c r="P17" i="6"/>
  <c r="P16" i="6"/>
  <c r="P15" i="6"/>
  <c r="P19" i="6"/>
  <c r="P11" i="6"/>
  <c r="P7" i="6"/>
  <c r="P9" i="6"/>
  <c r="P6" i="6"/>
  <c r="P10" i="6"/>
  <c r="P8" i="6"/>
  <c r="P23" i="6"/>
  <c r="N37" i="6"/>
  <c r="M30" i="6"/>
  <c r="K30" i="6"/>
  <c r="J30" i="6"/>
  <c r="I30" i="6"/>
  <c r="H30" i="6"/>
  <c r="G30" i="6"/>
  <c r="F30" i="6"/>
  <c r="E30" i="6"/>
  <c r="N22" i="6"/>
  <c r="N21" i="6"/>
  <c r="N20" i="6"/>
  <c r="P20" i="6" s="1"/>
  <c r="N18" i="6"/>
  <c r="N14" i="6"/>
  <c r="N13" i="6"/>
  <c r="N12" i="6"/>
  <c r="S23" i="6" l="1"/>
  <c r="S30" i="6" s="1"/>
  <c r="P12" i="6"/>
  <c r="N30" i="6"/>
  <c r="P40" i="6" s="1"/>
  <c r="P18" i="6"/>
  <c r="P14" i="6"/>
  <c r="P22" i="6"/>
  <c r="P13" i="6"/>
  <c r="P21" i="6"/>
  <c r="P30" i="6" l="1"/>
  <c r="P43" i="6" s="1"/>
  <c r="R30" i="6"/>
  <c r="R40" i="6"/>
  <c r="R43" i="6" l="1"/>
</calcChain>
</file>

<file path=xl/sharedStrings.xml><?xml version="1.0" encoding="utf-8"?>
<sst xmlns="http://schemas.openxmlformats.org/spreadsheetml/2006/main" count="106" uniqueCount="82">
  <si>
    <t>prádelna/šijovna</t>
  </si>
  <si>
    <t>140/141</t>
  </si>
  <si>
    <t>Osobní náklady</t>
  </si>
  <si>
    <t>Energie</t>
  </si>
  <si>
    <t>Materiálové náklady</t>
  </si>
  <si>
    <t>Oprava a údržba</t>
  </si>
  <si>
    <t>Ostatní služby</t>
  </si>
  <si>
    <t>Odpisy</t>
  </si>
  <si>
    <t>CELKEM</t>
  </si>
  <si>
    <t>NS</t>
  </si>
  <si>
    <t>stravovací provoz</t>
  </si>
  <si>
    <t>Drobný majetek</t>
  </si>
  <si>
    <t xml:space="preserve"> </t>
  </si>
  <si>
    <t>121-123, 126-128</t>
  </si>
  <si>
    <t>Ostatní náklady</t>
  </si>
  <si>
    <t>ubytovna/ZZS</t>
  </si>
  <si>
    <t>160/161/162</t>
  </si>
  <si>
    <t>sklad MTZ</t>
  </si>
  <si>
    <t>administrativa</t>
  </si>
  <si>
    <t>Rezervy/opr.p./odpisy pohl.</t>
  </si>
  <si>
    <t>Daň z příjmu PO</t>
  </si>
  <si>
    <t>ZŠ - budovy v pronáj.</t>
  </si>
  <si>
    <t>180-182</t>
  </si>
  <si>
    <t>Arteterapie</t>
  </si>
  <si>
    <t>Prodané zboží</t>
  </si>
  <si>
    <t>recepce/vrátnice</t>
  </si>
  <si>
    <t>Náklady/OD</t>
  </si>
  <si>
    <t xml:space="preserve">počet OD </t>
  </si>
  <si>
    <t>C e l k e m</t>
  </si>
  <si>
    <t>Náklady nevstupující do kalkulace OD</t>
  </si>
  <si>
    <t>x</t>
  </si>
  <si>
    <t>ze 130</t>
  </si>
  <si>
    <t>prodej zboží</t>
  </si>
  <si>
    <t>109, 114</t>
  </si>
  <si>
    <t>klub</t>
  </si>
  <si>
    <t>rozvah. + PARK</t>
  </si>
  <si>
    <t>9 - 101</t>
  </si>
  <si>
    <t>úklid HTS</t>
  </si>
  <si>
    <t xml:space="preserve">ZÚ </t>
  </si>
  <si>
    <t>Stanice/oddělení</t>
  </si>
  <si>
    <t>210-244</t>
  </si>
  <si>
    <t>Ostatní ZÚ</t>
  </si>
  <si>
    <t>248-254</t>
  </si>
  <si>
    <t>170-176</t>
  </si>
  <si>
    <t>archivy (býv. Byty)</t>
  </si>
  <si>
    <t>hřiště/bazén</t>
  </si>
  <si>
    <t>190/191</t>
  </si>
  <si>
    <t>vodárenská věž</t>
  </si>
  <si>
    <t>potrav.zam.+cizí (vč. DPH)</t>
  </si>
  <si>
    <t>z 245</t>
  </si>
  <si>
    <t>Náklady vstupující do kalkulace OD</t>
  </si>
  <si>
    <t>kontr. Součet vstupu do OD</t>
  </si>
  <si>
    <t>kontr. Součet nevstupu do OD</t>
  </si>
  <si>
    <t>kontrolní součet celkových nákladů</t>
  </si>
  <si>
    <t>Zdrav.služby mimo ZP       RHB výkony</t>
  </si>
  <si>
    <t>náklady</t>
  </si>
  <si>
    <t>výnosy</t>
  </si>
  <si>
    <t>zisk</t>
  </si>
  <si>
    <t>Zdrav.služby mimo ZP       specifické zdr.výkony</t>
  </si>
  <si>
    <t>Zdrav.služby ZP hospitalizace (min.období)</t>
  </si>
  <si>
    <t>Ubytování   /pronájmy</t>
  </si>
  <si>
    <t>Zdrav.služby ZP hospitalizace (doh.pol.)</t>
  </si>
  <si>
    <t>Ostatní (věcné a fin. dary,atd.)</t>
  </si>
  <si>
    <t>Zisk k dorovnání OD</t>
  </si>
  <si>
    <t>náklady nevstupující do OD</t>
  </si>
  <si>
    <t>kontrolní součet celkových výnosů</t>
  </si>
  <si>
    <t>Nezapočítávají se k dorov. nákladů na OD</t>
  </si>
  <si>
    <t>Zisk použitý k dorovnání nákladů na OD</t>
  </si>
  <si>
    <t>Náklady na OD ponížené o zisk z ostatní činnosti</t>
  </si>
  <si>
    <t>Zdrav.služby ZP ambulance (AMB+RHB)</t>
  </si>
  <si>
    <t>Potrav.zam. + cizí + FKSP stravné</t>
  </si>
  <si>
    <r>
      <t xml:space="preserve">Fyzioterapie - </t>
    </r>
    <r>
      <rPr>
        <b/>
        <sz val="10"/>
        <color theme="5" tint="-0.249977111117893"/>
        <rFont val="Times New Roman"/>
        <family val="1"/>
        <charset val="238"/>
      </rPr>
      <t>50 %</t>
    </r>
  </si>
  <si>
    <t xml:space="preserve">Ergoterapie </t>
  </si>
  <si>
    <r>
      <t xml:space="preserve">Fyzioterapie - </t>
    </r>
    <r>
      <rPr>
        <b/>
        <sz val="10"/>
        <color theme="1"/>
        <rFont val="Times New Roman"/>
        <family val="1"/>
        <charset val="238"/>
      </rPr>
      <t>50 %</t>
    </r>
  </si>
  <si>
    <t>Kalkulace nákladů - skutečnost r. 2024</t>
  </si>
  <si>
    <t>Rok 2024                                  Počet OD</t>
  </si>
  <si>
    <t>areál/údržba/rozvoz</t>
  </si>
  <si>
    <t>Odborná konference</t>
  </si>
  <si>
    <t xml:space="preserve">Zisk z ostatních výnosů - rok 2024 </t>
  </si>
  <si>
    <t>Zdrav.služby ZP hospitalizace (i mimo ZP)</t>
  </si>
  <si>
    <t>mimo ZP 166140,71</t>
  </si>
  <si>
    <t>Provozní dotace (vč. 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</si>
</sst>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u/>
      <sz val="14"/>
      <color theme="1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i/>
      <u/>
      <sz val="14"/>
      <color rgb="FFFF0000"/>
      <name val="Times New Roman"/>
      <family val="1"/>
      <charset val="238"/>
    </font>
    <font>
      <sz val="10"/>
      <color theme="5" tint="-0.249977111117893"/>
      <name val="Times New Roman"/>
      <family val="1"/>
      <charset val="238"/>
    </font>
    <font>
      <b/>
      <sz val="10"/>
      <color theme="5" tint="-0.249977111117893"/>
      <name val="Times New Roman"/>
      <family val="1"/>
      <charset val="238"/>
    </font>
    <font>
      <b/>
      <sz val="11"/>
      <color theme="5" tint="-0.249977111117893"/>
      <name val="Calibri"/>
      <family val="2"/>
      <scheme val="minor"/>
    </font>
    <font>
      <sz val="10"/>
      <color theme="9" tint="-0.499984740745262"/>
      <name val="Times New Roman"/>
      <family val="1"/>
      <charset val="238"/>
    </font>
    <font>
      <sz val="10"/>
      <color theme="5"/>
      <name val="Times New Roman"/>
      <family val="1"/>
      <charset val="238"/>
    </font>
    <font>
      <b/>
      <sz val="10"/>
      <color theme="5"/>
      <name val="Times New Roman"/>
      <family val="1"/>
      <charset val="238"/>
    </font>
    <font>
      <sz val="10"/>
      <color rgb="FF00B05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0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6" xfId="0" applyNumberFormat="1" applyFont="1" applyBorder="1"/>
    <xf numFmtId="0" fontId="4" fillId="0" borderId="2" xfId="0" applyFont="1" applyBorder="1" applyAlignment="1">
      <alignment horizontal="center" vertical="center" wrapText="1"/>
    </xf>
    <xf numFmtId="3" fontId="4" fillId="0" borderId="23" xfId="0" applyNumberFormat="1" applyFont="1" applyBorder="1"/>
    <xf numFmtId="3" fontId="6" fillId="0" borderId="2" xfId="0" applyNumberFormat="1" applyFont="1" applyBorder="1"/>
    <xf numFmtId="0" fontId="3" fillId="0" borderId="0" xfId="0" applyFont="1" applyAlignment="1">
      <alignment horizontal="center" wrapText="1"/>
    </xf>
    <xf numFmtId="3" fontId="9" fillId="0" borderId="0" xfId="0" applyNumberFormat="1" applyFont="1"/>
    <xf numFmtId="3" fontId="4" fillId="4" borderId="23" xfId="0" applyNumberFormat="1" applyFont="1" applyFill="1" applyBorder="1" applyAlignment="1">
      <alignment vertical="center"/>
    </xf>
    <xf numFmtId="0" fontId="11" fillId="0" borderId="10" xfId="0" applyFont="1" applyBorder="1"/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/>
    <xf numFmtId="3" fontId="11" fillId="0" borderId="16" xfId="0" applyNumberFormat="1" applyFont="1" applyBorder="1"/>
    <xf numFmtId="3" fontId="12" fillId="0" borderId="23" xfId="0" applyNumberFormat="1" applyFont="1" applyBorder="1"/>
    <xf numFmtId="0" fontId="11" fillId="0" borderId="12" xfId="0" applyFont="1" applyBorder="1"/>
    <xf numFmtId="0" fontId="11" fillId="0" borderId="13" xfId="0" applyFont="1" applyBorder="1" applyAlignment="1">
      <alignment horizontal="center"/>
    </xf>
    <xf numFmtId="3" fontId="12" fillId="0" borderId="24" xfId="0" applyNumberFormat="1" applyFont="1" applyBorder="1"/>
    <xf numFmtId="0" fontId="1" fillId="0" borderId="25" xfId="0" applyFont="1" applyBorder="1"/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/>
    <xf numFmtId="3" fontId="1" fillId="0" borderId="27" xfId="0" applyNumberFormat="1" applyFont="1" applyBorder="1"/>
    <xf numFmtId="3" fontId="4" fillId="0" borderId="26" xfId="0" applyNumberFormat="1" applyFont="1" applyBorder="1" applyAlignment="1">
      <alignment vertical="center"/>
    </xf>
    <xf numFmtId="3" fontId="1" fillId="2" borderId="19" xfId="0" applyNumberFormat="1" applyFont="1" applyFill="1" applyBorder="1" applyAlignment="1">
      <alignment horizontal="center" vertical="center"/>
    </xf>
    <xf numFmtId="3" fontId="1" fillId="2" borderId="16" xfId="0" applyNumberFormat="1" applyFont="1" applyFill="1" applyBorder="1" applyAlignment="1">
      <alignment vertical="center"/>
    </xf>
    <xf numFmtId="3" fontId="1" fillId="3" borderId="10" xfId="0" applyNumberFormat="1" applyFont="1" applyFill="1" applyBorder="1" applyAlignment="1">
      <alignment horizontal="center" vertical="center"/>
    </xf>
    <xf numFmtId="3" fontId="1" fillId="2" borderId="27" xfId="0" applyNumberFormat="1" applyFont="1" applyFill="1" applyBorder="1" applyAlignment="1">
      <alignment vertical="center"/>
    </xf>
    <xf numFmtId="3" fontId="1" fillId="3" borderId="25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11" fillId="3" borderId="11" xfId="0" applyNumberFormat="1" applyFont="1" applyFill="1" applyBorder="1" applyAlignment="1">
      <alignment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11" fillId="3" borderId="14" xfId="0" applyNumberFormat="1" applyFont="1" applyFill="1" applyBorder="1" applyAlignment="1">
      <alignment vertical="center"/>
    </xf>
    <xf numFmtId="3" fontId="14" fillId="0" borderId="13" xfId="0" applyNumberFormat="1" applyFont="1" applyBorder="1"/>
    <xf numFmtId="3" fontId="4" fillId="0" borderId="22" xfId="0" applyNumberFormat="1" applyFont="1" applyBorder="1"/>
    <xf numFmtId="3" fontId="1" fillId="0" borderId="11" xfId="0" applyNumberFormat="1" applyFont="1" applyBorder="1"/>
    <xf numFmtId="3" fontId="1" fillId="3" borderId="7" xfId="0" applyNumberFormat="1" applyFont="1" applyFill="1" applyBorder="1" applyAlignment="1">
      <alignment horizontal="center" vertical="center"/>
    </xf>
    <xf numFmtId="3" fontId="1" fillId="3" borderId="31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3" fontId="1" fillId="3" borderId="27" xfId="0" applyNumberFormat="1" applyFont="1" applyFill="1" applyBorder="1" applyAlignment="1">
      <alignment vertic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3" fontId="8" fillId="0" borderId="8" xfId="0" applyNumberFormat="1" applyFont="1" applyBorder="1"/>
    <xf numFmtId="3" fontId="1" fillId="2" borderId="32" xfId="0" applyNumberFormat="1" applyFont="1" applyFill="1" applyBorder="1" applyAlignment="1">
      <alignment horizontal="center" vertical="center"/>
    </xf>
    <xf numFmtId="3" fontId="1" fillId="2" borderId="31" xfId="0" applyNumberFormat="1" applyFont="1" applyFill="1" applyBorder="1" applyAlignment="1">
      <alignment vertic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3" fontId="4" fillId="0" borderId="24" xfId="0" applyNumberFormat="1" applyFont="1" applyBorder="1"/>
    <xf numFmtId="3" fontId="1" fillId="2" borderId="17" xfId="0" applyNumberFormat="1" applyFont="1" applyFill="1" applyBorder="1" applyAlignment="1">
      <alignment vertical="center"/>
    </xf>
    <xf numFmtId="3" fontId="1" fillId="3" borderId="12" xfId="0" applyNumberFormat="1" applyFont="1" applyFill="1" applyBorder="1" applyAlignment="1">
      <alignment horizontal="center" vertical="center"/>
    </xf>
    <xf numFmtId="3" fontId="1" fillId="3" borderId="17" xfId="0" applyNumberFormat="1" applyFont="1" applyFill="1" applyBorder="1" applyAlignment="1">
      <alignment vertical="center"/>
    </xf>
    <xf numFmtId="0" fontId="11" fillId="0" borderId="7" xfId="0" applyFont="1" applyBorder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/>
    <xf numFmtId="3" fontId="12" fillId="0" borderId="8" xfId="0" applyNumberFormat="1" applyFont="1" applyBorder="1"/>
    <xf numFmtId="3" fontId="12" fillId="0" borderId="31" xfId="0" applyNumberFormat="1" applyFont="1" applyBorder="1"/>
    <xf numFmtId="3" fontId="12" fillId="0" borderId="22" xfId="0" applyNumberFormat="1" applyFont="1" applyBorder="1"/>
    <xf numFmtId="3" fontId="11" fillId="2" borderId="32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vertical="center"/>
    </xf>
    <xf numFmtId="3" fontId="11" fillId="3" borderId="7" xfId="0" applyNumberFormat="1" applyFont="1" applyFill="1" applyBorder="1" applyAlignment="1">
      <alignment horizontal="center" vertical="center"/>
    </xf>
    <xf numFmtId="3" fontId="11" fillId="3" borderId="9" xfId="0" applyNumberFormat="1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vertical="center"/>
    </xf>
    <xf numFmtId="3" fontId="4" fillId="0" borderId="24" xfId="0" applyNumberFormat="1" applyFont="1" applyBorder="1" applyAlignment="1">
      <alignment horizontal="right"/>
    </xf>
    <xf numFmtId="3" fontId="13" fillId="0" borderId="38" xfId="0" applyNumberFormat="1" applyFont="1" applyBorder="1" applyAlignment="1">
      <alignment horizontal="right" vertical="center" wrapText="1"/>
    </xf>
    <xf numFmtId="3" fontId="8" fillId="0" borderId="16" xfId="0" applyNumberFormat="1" applyFont="1" applyBorder="1"/>
    <xf numFmtId="0" fontId="0" fillId="4" borderId="0" xfId="0" applyFill="1"/>
    <xf numFmtId="0" fontId="1" fillId="4" borderId="0" xfId="0" applyFont="1" applyFill="1"/>
    <xf numFmtId="0" fontId="2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4" borderId="0" xfId="0" applyFont="1" applyFill="1"/>
    <xf numFmtId="0" fontId="1" fillId="4" borderId="0" xfId="0" applyFont="1" applyFill="1" applyAlignment="1">
      <alignment horizontal="center"/>
    </xf>
    <xf numFmtId="3" fontId="1" fillId="4" borderId="0" xfId="0" applyNumberFormat="1" applyFont="1" applyFill="1"/>
    <xf numFmtId="3" fontId="3" fillId="4" borderId="0" xfId="0" applyNumberFormat="1" applyFont="1" applyFill="1"/>
    <xf numFmtId="3" fontId="4" fillId="4" borderId="0" xfId="0" applyNumberFormat="1" applyFont="1" applyFill="1"/>
    <xf numFmtId="3" fontId="2" fillId="4" borderId="8" xfId="0" applyNumberFormat="1" applyFont="1" applyFill="1" applyBorder="1"/>
    <xf numFmtId="3" fontId="1" fillId="4" borderId="8" xfId="0" applyNumberFormat="1" applyFont="1" applyFill="1" applyBorder="1"/>
    <xf numFmtId="3" fontId="6" fillId="4" borderId="2" xfId="0" applyNumberFormat="1" applyFont="1" applyFill="1" applyBorder="1"/>
    <xf numFmtId="3" fontId="1" fillId="4" borderId="4" xfId="0" applyNumberFormat="1" applyFont="1" applyFill="1" applyBorder="1" applyAlignment="1">
      <alignment horizontal="center"/>
    </xf>
    <xf numFmtId="3" fontId="8" fillId="4" borderId="6" xfId="0" applyNumberFormat="1" applyFont="1" applyFill="1" applyBorder="1"/>
    <xf numFmtId="3" fontId="1" fillId="4" borderId="18" xfId="0" applyNumberFormat="1" applyFont="1" applyFill="1" applyBorder="1" applyAlignment="1">
      <alignment horizontal="center"/>
    </xf>
    <xf numFmtId="3" fontId="6" fillId="4" borderId="18" xfId="0" applyNumberFormat="1" applyFont="1" applyFill="1" applyBorder="1"/>
    <xf numFmtId="0" fontId="1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 vertical="center" wrapText="1"/>
    </xf>
    <xf numFmtId="3" fontId="1" fillId="4" borderId="29" xfId="0" applyNumberFormat="1" applyFont="1" applyFill="1" applyBorder="1" applyAlignment="1">
      <alignment horizontal="right" vertical="center" wrapText="1"/>
    </xf>
    <xf numFmtId="3" fontId="2" fillId="4" borderId="39" xfId="0" applyNumberFormat="1" applyFont="1" applyFill="1" applyBorder="1" applyAlignment="1">
      <alignment horizontal="right" vertical="center" wrapText="1"/>
    </xf>
    <xf numFmtId="3" fontId="1" fillId="4" borderId="39" xfId="0" applyNumberFormat="1" applyFont="1" applyFill="1" applyBorder="1" applyAlignment="1">
      <alignment horizontal="right" vertical="center" wrapText="1"/>
    </xf>
    <xf numFmtId="0" fontId="2" fillId="4" borderId="15" xfId="0" applyFont="1" applyFill="1" applyBorder="1" applyAlignment="1">
      <alignment horizontal="center" vertical="center" wrapText="1"/>
    </xf>
    <xf numFmtId="3" fontId="2" fillId="4" borderId="40" xfId="0" applyNumberFormat="1" applyFont="1" applyFill="1" applyBorder="1" applyAlignment="1">
      <alignment horizontal="right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3" fontId="11" fillId="4" borderId="39" xfId="0" applyNumberFormat="1" applyFont="1" applyFill="1" applyBorder="1" applyAlignment="1">
      <alignment horizontal="right" vertical="center" wrapText="1"/>
    </xf>
    <xf numFmtId="3" fontId="11" fillId="4" borderId="8" xfId="0" applyNumberFormat="1" applyFont="1" applyFill="1" applyBorder="1"/>
    <xf numFmtId="3" fontId="11" fillId="4" borderId="9" xfId="0" applyNumberFormat="1" applyFont="1" applyFill="1" applyBorder="1"/>
    <xf numFmtId="3" fontId="12" fillId="4" borderId="18" xfId="0" applyNumberFormat="1" applyFont="1" applyFill="1" applyBorder="1"/>
    <xf numFmtId="0" fontId="4" fillId="4" borderId="37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3" fontId="15" fillId="4" borderId="0" xfId="0" applyNumberFormat="1" applyFont="1" applyFill="1"/>
    <xf numFmtId="0" fontId="15" fillId="4" borderId="4" xfId="0" applyFont="1" applyFill="1" applyBorder="1" applyAlignment="1">
      <alignment horizontal="center" vertical="center" wrapText="1"/>
    </xf>
    <xf numFmtId="3" fontId="1" fillId="4" borderId="31" xfId="0" applyNumberFormat="1" applyFont="1" applyFill="1" applyBorder="1"/>
    <xf numFmtId="3" fontId="6" fillId="4" borderId="41" xfId="0" applyNumberFormat="1" applyFont="1" applyFill="1" applyBorder="1"/>
    <xf numFmtId="3" fontId="4" fillId="4" borderId="42" xfId="0" applyNumberFormat="1" applyFont="1" applyFill="1" applyBorder="1" applyAlignment="1">
      <alignment vertical="center"/>
    </xf>
    <xf numFmtId="3" fontId="4" fillId="4" borderId="21" xfId="0" applyNumberFormat="1" applyFont="1" applyFill="1" applyBorder="1"/>
    <xf numFmtId="3" fontId="15" fillId="4" borderId="30" xfId="0" applyNumberFormat="1" applyFont="1" applyFill="1" applyBorder="1" applyAlignment="1">
      <alignment horizontal="right" vertical="center" wrapText="1"/>
    </xf>
    <xf numFmtId="3" fontId="11" fillId="4" borderId="43" xfId="0" applyNumberFormat="1" applyFont="1" applyFill="1" applyBorder="1" applyAlignment="1">
      <alignment horizontal="right" vertical="center" wrapText="1"/>
    </xf>
    <xf numFmtId="3" fontId="15" fillId="4" borderId="7" xfId="0" applyNumberFormat="1" applyFont="1" applyFill="1" applyBorder="1"/>
    <xf numFmtId="3" fontId="16" fillId="4" borderId="4" xfId="0" applyNumberFormat="1" applyFont="1" applyFill="1" applyBorder="1"/>
    <xf numFmtId="3" fontId="12" fillId="4" borderId="21" xfId="0" applyNumberFormat="1" applyFont="1" applyFill="1" applyBorder="1"/>
    <xf numFmtId="0" fontId="17" fillId="4" borderId="0" xfId="0" applyFont="1" applyFill="1"/>
    <xf numFmtId="3" fontId="6" fillId="4" borderId="0" xfId="0" applyNumberFormat="1" applyFont="1" applyFill="1"/>
    <xf numFmtId="0" fontId="0" fillId="5" borderId="0" xfId="0" applyFill="1"/>
    <xf numFmtId="3" fontId="1" fillId="5" borderId="4" xfId="0" applyNumberFormat="1" applyFont="1" applyFill="1" applyBorder="1" applyAlignment="1">
      <alignment horizontal="center"/>
    </xf>
    <xf numFmtId="3" fontId="8" fillId="5" borderId="6" xfId="0" applyNumberFormat="1" applyFont="1" applyFill="1" applyBorder="1"/>
    <xf numFmtId="3" fontId="1" fillId="5" borderId="18" xfId="0" applyNumberFormat="1" applyFont="1" applyFill="1" applyBorder="1" applyAlignment="1">
      <alignment horizontal="center"/>
    </xf>
    <xf numFmtId="3" fontId="9" fillId="0" borderId="8" xfId="0" applyNumberFormat="1" applyFont="1" applyBorder="1"/>
    <xf numFmtId="3" fontId="8" fillId="0" borderId="31" xfId="0" applyNumberFormat="1" applyFont="1" applyBorder="1"/>
    <xf numFmtId="3" fontId="9" fillId="0" borderId="1" xfId="0" applyNumberFormat="1" applyFont="1" applyBorder="1"/>
    <xf numFmtId="3" fontId="9" fillId="0" borderId="16" xfId="0" applyNumberFormat="1" applyFont="1" applyBorder="1"/>
    <xf numFmtId="3" fontId="9" fillId="0" borderId="3" xfId="0" applyNumberFormat="1" applyFont="1" applyBorder="1"/>
    <xf numFmtId="3" fontId="9" fillId="0" borderId="27" xfId="0" applyNumberFormat="1" applyFont="1" applyBorder="1"/>
    <xf numFmtId="3" fontId="9" fillId="0" borderId="1" xfId="0" applyNumberFormat="1" applyFont="1" applyBorder="1" applyAlignment="1">
      <alignment vertical="center"/>
    </xf>
    <xf numFmtId="3" fontId="9" fillId="0" borderId="16" xfId="0" applyNumberFormat="1" applyFont="1" applyBorder="1" applyAlignment="1">
      <alignment vertical="center"/>
    </xf>
    <xf numFmtId="3" fontId="9" fillId="0" borderId="13" xfId="0" applyNumberFormat="1" applyFont="1" applyBorder="1"/>
    <xf numFmtId="3" fontId="9" fillId="0" borderId="17" xfId="0" applyNumberFormat="1" applyFont="1" applyBorder="1"/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/>
    <xf numFmtId="3" fontId="6" fillId="4" borderId="5" xfId="0" applyNumberFormat="1" applyFont="1" applyFill="1" applyBorder="1"/>
    <xf numFmtId="3" fontId="6" fillId="0" borderId="15" xfId="0" applyNumberFormat="1" applyFont="1" applyBorder="1"/>
    <xf numFmtId="3" fontId="8" fillId="2" borderId="6" xfId="0" applyNumberFormat="1" applyFont="1" applyFill="1" applyBorder="1"/>
    <xf numFmtId="3" fontId="1" fillId="3" borderId="20" xfId="0" applyNumberFormat="1" applyFont="1" applyFill="1" applyBorder="1" applyAlignment="1">
      <alignment horizontal="center"/>
    </xf>
    <xf numFmtId="3" fontId="4" fillId="2" borderId="18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/>
    <xf numFmtId="3" fontId="8" fillId="4" borderId="1" xfId="0" applyNumberFormat="1" applyFont="1" applyFill="1" applyBorder="1"/>
    <xf numFmtId="3" fontId="9" fillId="4" borderId="13" xfId="0" applyNumberFormat="1" applyFont="1" applyFill="1" applyBorder="1"/>
    <xf numFmtId="0" fontId="10" fillId="3" borderId="0" xfId="0" applyFont="1" applyFill="1"/>
    <xf numFmtId="0" fontId="0" fillId="0" borderId="0" xfId="0"/>
    <xf numFmtId="0" fontId="12" fillId="0" borderId="36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4" fillId="4" borderId="36" xfId="0" applyNumberFormat="1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3" fontId="11" fillId="4" borderId="20" xfId="0" applyNumberFormat="1" applyFont="1" applyFill="1" applyBorder="1" applyAlignment="1">
      <alignment horizontal="center"/>
    </xf>
    <xf numFmtId="0" fontId="0" fillId="0" borderId="41" xfId="0" applyBorder="1"/>
    <xf numFmtId="0" fontId="0" fillId="0" borderId="21" xfId="0" applyBorder="1"/>
    <xf numFmtId="0" fontId="4" fillId="2" borderId="20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</sheetPr>
  <dimension ref="A1:AD43"/>
  <sheetViews>
    <sheetView tabSelected="1" topLeftCell="A7" zoomScaleNormal="100" workbookViewId="0">
      <selection activeCell="P30" sqref="P30"/>
    </sheetView>
  </sheetViews>
  <sheetFormatPr defaultRowHeight="14.4" x14ac:dyDescent="0.3"/>
  <cols>
    <col min="1" max="1" width="23.88671875" customWidth="1"/>
    <col min="2" max="2" width="9.6640625" customWidth="1"/>
    <col min="3" max="13" width="10.6640625" customWidth="1"/>
    <col min="14" max="14" width="12.6640625" customWidth="1"/>
    <col min="15" max="18" width="10.6640625" customWidth="1"/>
    <col min="19" max="25" width="12.6640625" customWidth="1"/>
  </cols>
  <sheetData>
    <row r="1" spans="1:30" x14ac:dyDescent="0.3">
      <c r="A1" s="1"/>
      <c r="B1" s="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8.600000000000001" thickBot="1" x14ac:dyDescent="0.4">
      <c r="A3" s="152" t="s">
        <v>74</v>
      </c>
      <c r="B3" s="153"/>
      <c r="C3" s="153"/>
      <c r="D3" s="153"/>
      <c r="E3" s="153"/>
      <c r="F3" s="153"/>
      <c r="G3" s="153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7" customHeight="1" thickBot="1" x14ac:dyDescent="0.35">
      <c r="A4" s="1"/>
      <c r="B4" s="1"/>
      <c r="C4" s="1"/>
      <c r="D4" s="22"/>
      <c r="E4" s="2"/>
      <c r="F4" s="1"/>
      <c r="G4" s="1"/>
      <c r="H4" s="23"/>
      <c r="I4" s="1"/>
      <c r="J4" s="1"/>
      <c r="K4" s="1"/>
      <c r="L4" s="1"/>
      <c r="M4" s="1"/>
      <c r="N4" s="1"/>
      <c r="O4" s="164" t="s">
        <v>75</v>
      </c>
      <c r="P4" s="165"/>
      <c r="Q4" s="166"/>
      <c r="R4" s="167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40.200000000000003" thickBot="1" x14ac:dyDescent="0.35">
      <c r="A5" s="7"/>
      <c r="B5" s="8" t="s">
        <v>9</v>
      </c>
      <c r="C5" s="9" t="s">
        <v>4</v>
      </c>
      <c r="D5" s="10" t="s">
        <v>3</v>
      </c>
      <c r="E5" s="10" t="s">
        <v>24</v>
      </c>
      <c r="F5" s="9" t="s">
        <v>5</v>
      </c>
      <c r="G5" s="9" t="s">
        <v>6</v>
      </c>
      <c r="H5" s="9" t="s">
        <v>2</v>
      </c>
      <c r="I5" s="9" t="s">
        <v>14</v>
      </c>
      <c r="J5" s="9" t="s">
        <v>7</v>
      </c>
      <c r="K5" s="9" t="s">
        <v>19</v>
      </c>
      <c r="L5" s="9" t="s">
        <v>11</v>
      </c>
      <c r="M5" s="17" t="s">
        <v>20</v>
      </c>
      <c r="N5" s="19" t="s">
        <v>8</v>
      </c>
      <c r="O5" s="13" t="s">
        <v>27</v>
      </c>
      <c r="P5" s="14" t="s">
        <v>26</v>
      </c>
      <c r="Q5" s="15"/>
      <c r="R5" s="16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x14ac:dyDescent="0.3">
      <c r="A6" s="56" t="s">
        <v>35</v>
      </c>
      <c r="B6" s="57" t="s">
        <v>36</v>
      </c>
      <c r="C6" s="131">
        <v>4126.05</v>
      </c>
      <c r="D6" s="131" t="s">
        <v>12</v>
      </c>
      <c r="E6" s="131" t="s">
        <v>12</v>
      </c>
      <c r="F6" s="131" t="s">
        <v>12</v>
      </c>
      <c r="G6" s="131">
        <v>91975.5</v>
      </c>
      <c r="H6" s="131" t="s">
        <v>12</v>
      </c>
      <c r="I6" s="131">
        <v>26484</v>
      </c>
      <c r="J6" s="131" t="s">
        <v>12</v>
      </c>
      <c r="K6" s="58" t="s">
        <v>12</v>
      </c>
      <c r="L6" s="131">
        <v>12228</v>
      </c>
      <c r="M6" s="132" t="s">
        <v>12</v>
      </c>
      <c r="N6" s="50">
        <f t="shared" ref="N6:N29" si="0">SUM(C6:M6)</f>
        <v>134813.54999999999</v>
      </c>
      <c r="O6" s="59">
        <v>19146</v>
      </c>
      <c r="P6" s="60">
        <f t="shared" ref="P6:P11" si="1">SUM(N6/O6)</f>
        <v>7.041342839235349</v>
      </c>
      <c r="Q6" s="52"/>
      <c r="R6" s="53"/>
      <c r="S6" s="157" t="s">
        <v>50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3">
      <c r="A7" s="12" t="s">
        <v>18</v>
      </c>
      <c r="B7" s="6">
        <v>111</v>
      </c>
      <c r="C7" s="133">
        <v>298824.84999999998</v>
      </c>
      <c r="D7" s="133">
        <v>417659.56</v>
      </c>
      <c r="E7" s="133"/>
      <c r="F7" s="133">
        <v>157521.38</v>
      </c>
      <c r="G7" s="133">
        <v>1043819.98</v>
      </c>
      <c r="H7" s="133">
        <v>14035795.82</v>
      </c>
      <c r="I7" s="133">
        <v>165845.97</v>
      </c>
      <c r="J7" s="133">
        <v>1601534</v>
      </c>
      <c r="K7" s="150">
        <v>-3126230.81</v>
      </c>
      <c r="L7" s="133">
        <v>436333.31</v>
      </c>
      <c r="M7" s="81">
        <v>207060</v>
      </c>
      <c r="N7" s="20">
        <f t="shared" si="0"/>
        <v>15238164.060000002</v>
      </c>
      <c r="O7" s="38">
        <v>19146</v>
      </c>
      <c r="P7" s="39">
        <f t="shared" si="1"/>
        <v>795.89282670009413</v>
      </c>
      <c r="Q7" s="40"/>
      <c r="R7" s="54"/>
      <c r="S7" s="158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3">
      <c r="A8" s="12" t="s">
        <v>17</v>
      </c>
      <c r="B8" s="6">
        <v>112</v>
      </c>
      <c r="C8" s="133">
        <v>75302.89</v>
      </c>
      <c r="D8" s="133">
        <v>291395.09999999998</v>
      </c>
      <c r="E8" s="133"/>
      <c r="F8" s="133"/>
      <c r="G8" s="133">
        <v>7368</v>
      </c>
      <c r="H8" s="133"/>
      <c r="I8" s="133"/>
      <c r="J8" s="133">
        <v>10632</v>
      </c>
      <c r="K8" s="133"/>
      <c r="L8" s="133">
        <v>6447</v>
      </c>
      <c r="M8" s="134"/>
      <c r="N8" s="20">
        <f t="shared" si="0"/>
        <v>391144.99</v>
      </c>
      <c r="O8" s="38">
        <v>19146</v>
      </c>
      <c r="P8" s="39">
        <f t="shared" si="1"/>
        <v>20.429593126501619</v>
      </c>
      <c r="Q8" s="40"/>
      <c r="R8" s="54"/>
      <c r="S8" s="158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3">
      <c r="A9" s="33" t="s">
        <v>34</v>
      </c>
      <c r="B9" s="34">
        <v>119</v>
      </c>
      <c r="C9" s="135">
        <v>6738.02</v>
      </c>
      <c r="D9" s="135">
        <v>12723.1</v>
      </c>
      <c r="E9" s="135"/>
      <c r="F9" s="135"/>
      <c r="G9" s="135">
        <v>896.87</v>
      </c>
      <c r="H9" s="135"/>
      <c r="I9" s="135">
        <v>2251</v>
      </c>
      <c r="J9" s="35"/>
      <c r="K9" s="35"/>
      <c r="L9" s="35"/>
      <c r="M9" s="36"/>
      <c r="N9" s="20">
        <f t="shared" si="0"/>
        <v>22608.99</v>
      </c>
      <c r="O9" s="38">
        <v>19146</v>
      </c>
      <c r="P9" s="39">
        <f t="shared" si="1"/>
        <v>1.1808727671576309</v>
      </c>
      <c r="Q9" s="40"/>
      <c r="R9" s="54"/>
      <c r="S9" s="158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3">
      <c r="A10" s="33" t="s">
        <v>25</v>
      </c>
      <c r="B10" s="34">
        <v>124</v>
      </c>
      <c r="C10" s="135">
        <v>16794.68</v>
      </c>
      <c r="D10" s="135">
        <v>74622.7</v>
      </c>
      <c r="E10" s="135"/>
      <c r="F10" s="135">
        <v>13024.44</v>
      </c>
      <c r="G10" s="135">
        <v>213301.31</v>
      </c>
      <c r="H10" s="135">
        <v>2480710.2200000002</v>
      </c>
      <c r="I10" s="135"/>
      <c r="J10" s="135">
        <v>39384</v>
      </c>
      <c r="K10" s="135"/>
      <c r="L10" s="135">
        <v>2527</v>
      </c>
      <c r="M10" s="136"/>
      <c r="N10" s="37">
        <f t="shared" si="0"/>
        <v>2840364.35</v>
      </c>
      <c r="O10" s="38">
        <v>19146</v>
      </c>
      <c r="P10" s="41">
        <f t="shared" si="1"/>
        <v>148.35288572025487</v>
      </c>
      <c r="Q10" s="42"/>
      <c r="R10" s="55"/>
      <c r="S10" s="158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3">
      <c r="A11" s="33" t="s">
        <v>37</v>
      </c>
      <c r="B11" s="34">
        <v>125</v>
      </c>
      <c r="C11" s="135" t="s">
        <v>12</v>
      </c>
      <c r="D11" s="135">
        <v>9591.2999999999993</v>
      </c>
      <c r="E11" s="135"/>
      <c r="F11" s="135"/>
      <c r="G11" s="135">
        <v>1072</v>
      </c>
      <c r="H11" s="135">
        <v>371895.32</v>
      </c>
      <c r="I11" s="135"/>
      <c r="J11" s="135"/>
      <c r="K11" s="135"/>
      <c r="L11" s="135"/>
      <c r="M11" s="36"/>
      <c r="N11" s="37">
        <f t="shared" si="0"/>
        <v>382558.62</v>
      </c>
      <c r="O11" s="38">
        <v>19146</v>
      </c>
      <c r="P11" s="41">
        <f t="shared" si="1"/>
        <v>19.981125039172674</v>
      </c>
      <c r="Q11" s="42"/>
      <c r="R11" s="55"/>
      <c r="S11" s="15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26.4" x14ac:dyDescent="0.3">
      <c r="A12" s="11" t="s">
        <v>76</v>
      </c>
      <c r="B12" s="5" t="s">
        <v>13</v>
      </c>
      <c r="C12" s="137">
        <v>235376.68</v>
      </c>
      <c r="D12" s="137">
        <v>489133</v>
      </c>
      <c r="E12" s="137"/>
      <c r="F12" s="137">
        <v>958173.03</v>
      </c>
      <c r="G12" s="137">
        <v>547280.93000000005</v>
      </c>
      <c r="H12" s="137">
        <v>3777162.1</v>
      </c>
      <c r="I12" s="137">
        <v>52924</v>
      </c>
      <c r="J12" s="137">
        <v>702370</v>
      </c>
      <c r="K12" s="137"/>
      <c r="L12" s="137">
        <v>73210.17</v>
      </c>
      <c r="M12" s="138"/>
      <c r="N12" s="24">
        <f t="shared" si="0"/>
        <v>6835629.9100000001</v>
      </c>
      <c r="O12" s="38">
        <v>19146</v>
      </c>
      <c r="P12" s="39">
        <f t="shared" ref="P12:P22" si="2">SUM(N12/O12)</f>
        <v>357.02652825655491</v>
      </c>
      <c r="Q12" s="40"/>
      <c r="R12" s="54"/>
      <c r="S12" s="158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">
      <c r="A13" s="12" t="s">
        <v>10</v>
      </c>
      <c r="B13" s="6">
        <v>130</v>
      </c>
      <c r="C13" s="133">
        <v>335620.31</v>
      </c>
      <c r="D13" s="133">
        <v>485455.2</v>
      </c>
      <c r="E13" s="133"/>
      <c r="F13" s="133">
        <v>282304.14</v>
      </c>
      <c r="G13" s="133">
        <v>411054.28</v>
      </c>
      <c r="H13" s="133">
        <v>5239769.51</v>
      </c>
      <c r="I13" s="133">
        <v>11680</v>
      </c>
      <c r="J13" s="133">
        <v>249504</v>
      </c>
      <c r="K13" s="133"/>
      <c r="L13" s="133">
        <v>92100.1</v>
      </c>
      <c r="M13" s="18"/>
      <c r="N13" s="20">
        <f t="shared" si="0"/>
        <v>7107487.5399999991</v>
      </c>
      <c r="O13" s="38">
        <v>19146</v>
      </c>
      <c r="P13" s="39">
        <f t="shared" si="2"/>
        <v>371.22571503186037</v>
      </c>
      <c r="Q13" s="40"/>
      <c r="R13" s="54"/>
      <c r="S13" s="15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">
      <c r="A14" s="12" t="s">
        <v>0</v>
      </c>
      <c r="B14" s="6" t="s">
        <v>1</v>
      </c>
      <c r="C14" s="133">
        <v>131112.53</v>
      </c>
      <c r="D14" s="133">
        <v>940704.21</v>
      </c>
      <c r="E14" s="133"/>
      <c r="F14" s="133">
        <v>65135.08</v>
      </c>
      <c r="G14" s="133">
        <v>48779.28</v>
      </c>
      <c r="H14" s="133">
        <v>773687.28</v>
      </c>
      <c r="I14" s="133" t="s">
        <v>12</v>
      </c>
      <c r="J14" s="133">
        <v>247656</v>
      </c>
      <c r="K14" s="133"/>
      <c r="L14" s="133"/>
      <c r="M14" s="18"/>
      <c r="N14" s="20">
        <f t="shared" si="0"/>
        <v>2207074.38</v>
      </c>
      <c r="O14" s="38">
        <v>19146</v>
      </c>
      <c r="P14" s="39">
        <f t="shared" si="2"/>
        <v>115.27600438733938</v>
      </c>
      <c r="Q14" s="40"/>
      <c r="R14" s="54"/>
      <c r="S14" s="158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">
      <c r="A15" s="12" t="s">
        <v>44</v>
      </c>
      <c r="B15" s="6" t="s">
        <v>43</v>
      </c>
      <c r="C15" s="133"/>
      <c r="D15" s="133">
        <v>99211.5</v>
      </c>
      <c r="E15" s="133"/>
      <c r="F15" s="133"/>
      <c r="G15" s="133">
        <v>1709.8</v>
      </c>
      <c r="H15" s="133"/>
      <c r="I15" s="133"/>
      <c r="J15" s="133">
        <v>8352</v>
      </c>
      <c r="K15" s="133"/>
      <c r="L15" s="133"/>
      <c r="M15" s="18"/>
      <c r="N15" s="20">
        <f t="shared" si="0"/>
        <v>109273.3</v>
      </c>
      <c r="O15" s="38">
        <v>19146</v>
      </c>
      <c r="P15" s="39">
        <f>SUM(N15/O15)</f>
        <v>5.7073696855740108</v>
      </c>
      <c r="Q15" s="40"/>
      <c r="R15" s="54"/>
      <c r="S15" s="158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3">
      <c r="A16" s="12" t="s">
        <v>45</v>
      </c>
      <c r="B16" s="6" t="s">
        <v>46</v>
      </c>
      <c r="C16" s="133">
        <v>6823.98</v>
      </c>
      <c r="D16" s="133">
        <v>23969.7</v>
      </c>
      <c r="E16" s="133"/>
      <c r="F16" s="133"/>
      <c r="G16" s="133">
        <v>24126</v>
      </c>
      <c r="H16" s="133"/>
      <c r="I16" s="133"/>
      <c r="J16" s="133">
        <v>162900</v>
      </c>
      <c r="K16" s="133"/>
      <c r="L16" s="133">
        <v>2589</v>
      </c>
      <c r="M16" s="18"/>
      <c r="N16" s="20">
        <f t="shared" si="0"/>
        <v>220408.68</v>
      </c>
      <c r="O16" s="38">
        <v>19146</v>
      </c>
      <c r="P16" s="39">
        <f>SUM(N16/O16)</f>
        <v>11.511996239423377</v>
      </c>
      <c r="Q16" s="40"/>
      <c r="R16" s="54"/>
      <c r="S16" s="158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3">
      <c r="A17" s="12" t="s">
        <v>47</v>
      </c>
      <c r="B17" s="6">
        <v>192</v>
      </c>
      <c r="C17" s="133">
        <v>204</v>
      </c>
      <c r="D17" s="133">
        <v>36107.300000000003</v>
      </c>
      <c r="E17" s="133"/>
      <c r="F17" s="133">
        <v>2021503.26</v>
      </c>
      <c r="G17" s="133">
        <v>122933.3</v>
      </c>
      <c r="H17" s="133"/>
      <c r="I17" s="133">
        <v>16964</v>
      </c>
      <c r="J17" s="133"/>
      <c r="K17" s="133"/>
      <c r="L17" s="133"/>
      <c r="M17" s="18"/>
      <c r="N17" s="20">
        <f t="shared" si="0"/>
        <v>2197711.86</v>
      </c>
      <c r="O17" s="38">
        <v>19146</v>
      </c>
      <c r="P17" s="39">
        <f>SUM(N17/O17)</f>
        <v>114.78699780633029</v>
      </c>
      <c r="Q17" s="40"/>
      <c r="R17" s="54"/>
      <c r="S17" s="15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3">
      <c r="A18" s="12" t="s">
        <v>38</v>
      </c>
      <c r="B18" s="6">
        <v>200</v>
      </c>
      <c r="C18" s="133">
        <v>233860.28</v>
      </c>
      <c r="D18" s="133">
        <v>12040.71</v>
      </c>
      <c r="E18" s="133"/>
      <c r="F18" s="133">
        <v>51785.440000000002</v>
      </c>
      <c r="G18" s="133">
        <v>1313058.6599999999</v>
      </c>
      <c r="H18" s="133">
        <v>2208129.67</v>
      </c>
      <c r="I18" s="133">
        <v>1405367.19</v>
      </c>
      <c r="J18" s="133"/>
      <c r="K18" s="133"/>
      <c r="L18" s="133">
        <v>50277.599999999999</v>
      </c>
      <c r="M18" s="18"/>
      <c r="N18" s="20">
        <f t="shared" si="0"/>
        <v>5274519.5499999989</v>
      </c>
      <c r="O18" s="38">
        <v>19146</v>
      </c>
      <c r="P18" s="39">
        <f t="shared" si="2"/>
        <v>275.48937375953199</v>
      </c>
      <c r="Q18" s="40"/>
      <c r="R18" s="54"/>
      <c r="S18" s="15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3">
      <c r="A19" s="12" t="s">
        <v>39</v>
      </c>
      <c r="B19" s="6" t="s">
        <v>40</v>
      </c>
      <c r="C19" s="133">
        <v>3852759.77</v>
      </c>
      <c r="D19" s="133">
        <v>3096751.2</v>
      </c>
      <c r="E19" s="133"/>
      <c r="F19" s="133">
        <v>332667.46999999997</v>
      </c>
      <c r="G19" s="133">
        <v>923445.9</v>
      </c>
      <c r="H19" s="133">
        <v>86966663.390000001</v>
      </c>
      <c r="I19" s="133">
        <v>104093</v>
      </c>
      <c r="J19" s="133">
        <v>79620</v>
      </c>
      <c r="K19" s="133"/>
      <c r="L19" s="133">
        <v>347058</v>
      </c>
      <c r="M19" s="18"/>
      <c r="N19" s="20">
        <f t="shared" si="0"/>
        <v>95703058.730000004</v>
      </c>
      <c r="O19" s="38">
        <v>19146</v>
      </c>
      <c r="P19" s="39">
        <f>SUM(N19/O19)</f>
        <v>4998.5928512483024</v>
      </c>
      <c r="Q19" s="40"/>
      <c r="R19" s="54"/>
      <c r="S19" s="15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3">
      <c r="A20" s="12" t="s">
        <v>73</v>
      </c>
      <c r="B20" s="6">
        <v>245</v>
      </c>
      <c r="C20" s="133">
        <v>17975.215</v>
      </c>
      <c r="D20" s="133">
        <v>114829.2</v>
      </c>
      <c r="E20" s="133"/>
      <c r="F20" s="133">
        <v>10991.5</v>
      </c>
      <c r="G20" s="133">
        <v>12526.04</v>
      </c>
      <c r="H20" s="133">
        <v>782113.46</v>
      </c>
      <c r="I20" s="133">
        <v>450</v>
      </c>
      <c r="J20" s="133">
        <v>7584</v>
      </c>
      <c r="K20" s="133"/>
      <c r="L20" s="133" t="s">
        <v>12</v>
      </c>
      <c r="M20" s="18"/>
      <c r="N20" s="20">
        <f t="shared" si="0"/>
        <v>946469.41500000004</v>
      </c>
      <c r="O20" s="38">
        <v>19146</v>
      </c>
      <c r="P20" s="39">
        <f t="shared" si="2"/>
        <v>49.43431604512692</v>
      </c>
      <c r="Q20" s="40"/>
      <c r="R20" s="54"/>
      <c r="S20" s="15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3">
      <c r="A21" s="12" t="s">
        <v>72</v>
      </c>
      <c r="B21" s="6">
        <v>246</v>
      </c>
      <c r="C21" s="133">
        <v>21800.67</v>
      </c>
      <c r="D21" s="133">
        <v>341614.4</v>
      </c>
      <c r="E21" s="133"/>
      <c r="F21" s="133">
        <v>200</v>
      </c>
      <c r="G21" s="133">
        <v>7013.2</v>
      </c>
      <c r="H21" s="133">
        <v>2006508.88</v>
      </c>
      <c r="I21" s="133">
        <v>30540</v>
      </c>
      <c r="J21" s="133"/>
      <c r="K21" s="133"/>
      <c r="L21" s="133">
        <v>13296.5</v>
      </c>
      <c r="M21" s="51"/>
      <c r="N21" s="20">
        <f t="shared" si="0"/>
        <v>2420973.65</v>
      </c>
      <c r="O21" s="38">
        <v>19146</v>
      </c>
      <c r="P21" s="39">
        <f t="shared" si="2"/>
        <v>126.44801263971586</v>
      </c>
      <c r="Q21" s="40"/>
      <c r="R21" s="54"/>
      <c r="S21" s="158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3">
      <c r="A22" s="12" t="s">
        <v>23</v>
      </c>
      <c r="B22" s="6">
        <v>247</v>
      </c>
      <c r="C22" s="135">
        <v>18241.259999999998</v>
      </c>
      <c r="D22" s="135">
        <v>122877.8</v>
      </c>
      <c r="E22" s="135"/>
      <c r="F22" s="135"/>
      <c r="G22" s="135">
        <v>6112.6</v>
      </c>
      <c r="H22" s="135">
        <v>625042.65</v>
      </c>
      <c r="I22" s="135">
        <v>29373.01</v>
      </c>
      <c r="J22" s="135">
        <v>648</v>
      </c>
      <c r="K22" s="135"/>
      <c r="L22" s="135"/>
      <c r="M22" s="36"/>
      <c r="N22" s="20">
        <f t="shared" si="0"/>
        <v>802295.32000000007</v>
      </c>
      <c r="O22" s="38">
        <v>19146</v>
      </c>
      <c r="P22" s="39">
        <f t="shared" si="2"/>
        <v>41.904069779588433</v>
      </c>
      <c r="Q22" s="40"/>
      <c r="R22" s="54"/>
      <c r="S22" s="158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" thickBot="1" x14ac:dyDescent="0.35">
      <c r="A23" s="61" t="s">
        <v>41</v>
      </c>
      <c r="B23" s="62" t="s">
        <v>42</v>
      </c>
      <c r="C23" s="139">
        <v>43425.89</v>
      </c>
      <c r="D23" s="139">
        <v>216205.4</v>
      </c>
      <c r="E23" s="139"/>
      <c r="F23" s="139">
        <v>21197</v>
      </c>
      <c r="G23" s="139">
        <v>68765.8</v>
      </c>
      <c r="H23" s="151">
        <v>4870102.99</v>
      </c>
      <c r="I23" s="139">
        <v>11249</v>
      </c>
      <c r="J23" s="139">
        <v>26388</v>
      </c>
      <c r="K23" s="139"/>
      <c r="L23" s="139">
        <v>68270.97</v>
      </c>
      <c r="M23" s="140"/>
      <c r="N23" s="63">
        <f t="shared" si="0"/>
        <v>5325605.05</v>
      </c>
      <c r="O23" s="38">
        <v>19146</v>
      </c>
      <c r="P23" s="64">
        <f>SUM(N23/O23)</f>
        <v>278.157581218009</v>
      </c>
      <c r="Q23" s="65"/>
      <c r="R23" s="66"/>
      <c r="S23" s="79">
        <f>SUM(N6:N23)</f>
        <v>148160161.94499999</v>
      </c>
      <c r="T23" s="1" t="s">
        <v>51</v>
      </c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3">
      <c r="A24" s="67" t="s">
        <v>77</v>
      </c>
      <c r="B24" s="68">
        <v>117</v>
      </c>
      <c r="C24" s="69">
        <v>43510.5</v>
      </c>
      <c r="D24" s="69"/>
      <c r="E24" s="69"/>
      <c r="F24" s="69"/>
      <c r="G24" s="69">
        <v>768155.04</v>
      </c>
      <c r="H24" s="69">
        <v>11870</v>
      </c>
      <c r="I24" s="69"/>
      <c r="J24" s="69"/>
      <c r="K24" s="70"/>
      <c r="L24" s="69"/>
      <c r="M24" s="71"/>
      <c r="N24" s="72">
        <f t="shared" si="0"/>
        <v>823535.54</v>
      </c>
      <c r="O24" s="73" t="s">
        <v>30</v>
      </c>
      <c r="P24" s="74"/>
      <c r="Q24" s="75" t="s">
        <v>30</v>
      </c>
      <c r="R24" s="76"/>
      <c r="S24" s="154" t="s">
        <v>29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x14ac:dyDescent="0.3">
      <c r="A25" s="25" t="s">
        <v>32</v>
      </c>
      <c r="B25" s="26" t="s">
        <v>33</v>
      </c>
      <c r="C25" s="27" t="s">
        <v>12</v>
      </c>
      <c r="D25" s="27">
        <v>4224.83</v>
      </c>
      <c r="E25" s="27">
        <v>771767.64</v>
      </c>
      <c r="F25" s="27">
        <v>2649.59</v>
      </c>
      <c r="G25" s="27">
        <v>1427.36</v>
      </c>
      <c r="H25" s="27">
        <v>71712.06</v>
      </c>
      <c r="I25" s="27"/>
      <c r="J25" s="27"/>
      <c r="K25" s="27"/>
      <c r="L25" s="27"/>
      <c r="M25" s="28"/>
      <c r="N25" s="29">
        <f t="shared" si="0"/>
        <v>851781.48</v>
      </c>
      <c r="O25" s="43" t="s">
        <v>30</v>
      </c>
      <c r="P25" s="44"/>
      <c r="Q25" s="45" t="s">
        <v>30</v>
      </c>
      <c r="R25" s="46"/>
      <c r="S25" s="155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">
      <c r="A26" s="25" t="s">
        <v>48</v>
      </c>
      <c r="B26" s="26" t="s">
        <v>31</v>
      </c>
      <c r="C26" s="149">
        <v>978061.63</v>
      </c>
      <c r="D26" s="27"/>
      <c r="E26" s="27"/>
      <c r="F26" s="27"/>
      <c r="G26" s="27"/>
      <c r="H26" s="27"/>
      <c r="I26" s="27"/>
      <c r="J26" s="27"/>
      <c r="K26" s="27"/>
      <c r="L26" s="27"/>
      <c r="M26" s="28"/>
      <c r="N26" s="29">
        <f t="shared" si="0"/>
        <v>978061.63</v>
      </c>
      <c r="O26" s="43" t="s">
        <v>30</v>
      </c>
      <c r="P26" s="44"/>
      <c r="Q26" s="45" t="s">
        <v>30</v>
      </c>
      <c r="R26" s="46"/>
      <c r="S26" s="155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">
      <c r="A27" s="25" t="s">
        <v>15</v>
      </c>
      <c r="B27" s="26" t="s">
        <v>16</v>
      </c>
      <c r="C27" s="27">
        <v>35787.97</v>
      </c>
      <c r="D27" s="27">
        <v>655211.6</v>
      </c>
      <c r="E27" s="27"/>
      <c r="F27" s="27">
        <v>51113.38</v>
      </c>
      <c r="G27" s="27">
        <v>70601.22</v>
      </c>
      <c r="H27" s="27">
        <v>361630.49</v>
      </c>
      <c r="I27" s="27"/>
      <c r="J27" s="27">
        <v>338184</v>
      </c>
      <c r="K27" s="27"/>
      <c r="L27" s="27"/>
      <c r="M27" s="28"/>
      <c r="N27" s="29">
        <f t="shared" si="0"/>
        <v>1512528.66</v>
      </c>
      <c r="O27" s="43" t="s">
        <v>30</v>
      </c>
      <c r="P27" s="44"/>
      <c r="Q27" s="45" t="s">
        <v>30</v>
      </c>
      <c r="R27" s="46"/>
      <c r="S27" s="155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">
      <c r="A28" s="25" t="s">
        <v>21</v>
      </c>
      <c r="B28" s="26" t="s">
        <v>22</v>
      </c>
      <c r="C28" s="27">
        <v>3341</v>
      </c>
      <c r="D28" s="27">
        <v>854377.1</v>
      </c>
      <c r="E28" s="27"/>
      <c r="F28" s="27"/>
      <c r="G28" s="27">
        <v>27338.89</v>
      </c>
      <c r="H28" s="27"/>
      <c r="I28" s="27"/>
      <c r="J28" s="27">
        <v>286944</v>
      </c>
      <c r="K28" s="27"/>
      <c r="L28" s="27"/>
      <c r="M28" s="28"/>
      <c r="N28" s="29">
        <f t="shared" si="0"/>
        <v>1172000.99</v>
      </c>
      <c r="O28" s="43" t="s">
        <v>30</v>
      </c>
      <c r="P28" s="44"/>
      <c r="Q28" s="45" t="s">
        <v>30</v>
      </c>
      <c r="R28" s="46"/>
      <c r="S28" s="156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" thickBot="1" x14ac:dyDescent="0.35">
      <c r="A29" s="30" t="s">
        <v>71</v>
      </c>
      <c r="B29" s="31" t="s">
        <v>49</v>
      </c>
      <c r="C29" s="49">
        <f>C20</f>
        <v>17975.215</v>
      </c>
      <c r="D29" s="49">
        <f t="shared" ref="D29:M29" si="3">D20</f>
        <v>114829.2</v>
      </c>
      <c r="E29" s="49">
        <f t="shared" si="3"/>
        <v>0</v>
      </c>
      <c r="F29" s="49">
        <f t="shared" si="3"/>
        <v>10991.5</v>
      </c>
      <c r="G29" s="49">
        <f t="shared" si="3"/>
        <v>12526.04</v>
      </c>
      <c r="H29" s="49">
        <f t="shared" si="3"/>
        <v>782113.46</v>
      </c>
      <c r="I29" s="49">
        <f t="shared" si="3"/>
        <v>450</v>
      </c>
      <c r="J29" s="49">
        <f t="shared" si="3"/>
        <v>7584</v>
      </c>
      <c r="K29" s="49">
        <f t="shared" si="3"/>
        <v>0</v>
      </c>
      <c r="L29" s="49" t="str">
        <f t="shared" si="3"/>
        <v xml:space="preserve"> </v>
      </c>
      <c r="M29" s="49">
        <f t="shared" si="3"/>
        <v>0</v>
      </c>
      <c r="N29" s="32">
        <f t="shared" si="0"/>
        <v>946469.41500000004</v>
      </c>
      <c r="O29" s="77" t="s">
        <v>30</v>
      </c>
      <c r="P29" s="78"/>
      <c r="Q29" s="47" t="s">
        <v>30</v>
      </c>
      <c r="R29" s="48"/>
      <c r="S29" s="80">
        <f>SUM(N24:N29)</f>
        <v>6284377.7149999999</v>
      </c>
      <c r="T29" s="1" t="s">
        <v>52</v>
      </c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" thickBot="1" x14ac:dyDescent="0.35">
      <c r="A30" s="141" t="s">
        <v>28</v>
      </c>
      <c r="B30" s="142"/>
      <c r="C30" s="143">
        <f>C20</f>
        <v>17975.215</v>
      </c>
      <c r="D30" s="143">
        <f t="shared" ref="D30:N30" si="4">SUM(D6:D29)</f>
        <v>8413534.1099999994</v>
      </c>
      <c r="E30" s="143">
        <f t="shared" si="4"/>
        <v>771767.64</v>
      </c>
      <c r="F30" s="144">
        <f t="shared" si="4"/>
        <v>3979257.21</v>
      </c>
      <c r="G30" s="143">
        <f t="shared" si="4"/>
        <v>5725287.9999999991</v>
      </c>
      <c r="H30" s="143">
        <f t="shared" si="4"/>
        <v>125364907.29999998</v>
      </c>
      <c r="I30" s="143">
        <f t="shared" si="4"/>
        <v>1857671.17</v>
      </c>
      <c r="J30" s="144">
        <f t="shared" si="4"/>
        <v>3769284</v>
      </c>
      <c r="K30" s="143">
        <f t="shared" si="4"/>
        <v>-3126230.81</v>
      </c>
      <c r="L30" s="143">
        <f t="shared" si="4"/>
        <v>1104337.6499999999</v>
      </c>
      <c r="M30" s="145">
        <f t="shared" si="4"/>
        <v>207060</v>
      </c>
      <c r="N30" s="21">
        <f t="shared" si="4"/>
        <v>154444539.65999997</v>
      </c>
      <c r="O30" s="148">
        <v>19146</v>
      </c>
      <c r="P30" s="146">
        <f>SUM(P6:P23)</f>
        <v>7738.4394622897726</v>
      </c>
      <c r="Q30" s="147"/>
      <c r="R30" s="146">
        <f>SUM(R6:R23)</f>
        <v>0</v>
      </c>
      <c r="S30" s="21">
        <f>SUM(S23+S29)</f>
        <v>154444539.66</v>
      </c>
      <c r="T30" s="1" t="s">
        <v>53</v>
      </c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27" thickBot="1" x14ac:dyDescent="0.35">
      <c r="P31" s="14" t="s">
        <v>26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3">
      <c r="A32" s="82"/>
      <c r="B32" s="82"/>
      <c r="N32" s="82"/>
      <c r="O32" s="82"/>
      <c r="P32" s="82"/>
      <c r="Q32" s="82"/>
      <c r="R32" s="82"/>
      <c r="S32" s="83"/>
      <c r="T32" s="83"/>
      <c r="U32" s="83"/>
      <c r="V32" s="1"/>
      <c r="W32" s="1"/>
      <c r="X32" s="1"/>
      <c r="Y32" s="1"/>
      <c r="Z32" s="1"/>
      <c r="AA32" s="1"/>
      <c r="AB32" s="1"/>
      <c r="AC32" s="1"/>
      <c r="AD32" s="1"/>
    </row>
    <row r="33" spans="1:30" ht="18.600000000000001" thickBot="1" x14ac:dyDescent="0.4">
      <c r="A33" s="86" t="s">
        <v>78</v>
      </c>
      <c r="B33" s="87"/>
      <c r="C33" s="88"/>
      <c r="D33" s="89"/>
      <c r="E33" s="89"/>
      <c r="F33" s="88"/>
      <c r="G33" s="88"/>
      <c r="H33" s="88"/>
      <c r="I33" s="88"/>
      <c r="J33" s="88"/>
      <c r="K33" s="88"/>
      <c r="L33" s="88"/>
      <c r="M33" s="88"/>
      <c r="N33" s="90"/>
      <c r="O33" s="88"/>
      <c r="P33" s="88"/>
      <c r="Q33" s="88"/>
      <c r="R33" s="88"/>
      <c r="S33" s="83"/>
      <c r="T33" s="83"/>
      <c r="U33" s="83"/>
      <c r="V33" s="1"/>
      <c r="W33" s="1"/>
      <c r="X33" s="1"/>
      <c r="Y33" s="1"/>
      <c r="Z33" s="1"/>
      <c r="AA33" s="1"/>
      <c r="AB33" s="1"/>
      <c r="AC33" s="1"/>
      <c r="AD33" s="1"/>
    </row>
    <row r="34" spans="1:30" ht="15" thickBot="1" x14ac:dyDescent="0.35">
      <c r="A34" s="83"/>
      <c r="B34" s="87"/>
      <c r="C34" s="88"/>
      <c r="D34" s="89"/>
      <c r="E34" s="89"/>
      <c r="F34" s="88"/>
      <c r="G34" s="88"/>
      <c r="H34" s="88"/>
      <c r="I34" s="88"/>
      <c r="J34" s="161" t="s">
        <v>66</v>
      </c>
      <c r="K34" s="162"/>
      <c r="L34" s="162"/>
      <c r="M34" s="163"/>
      <c r="N34" s="90"/>
      <c r="O34" s="88"/>
      <c r="P34" s="88"/>
      <c r="Q34" s="88"/>
      <c r="R34" s="88"/>
      <c r="S34" s="83"/>
      <c r="T34" s="83"/>
      <c r="U34" s="83"/>
      <c r="V34" s="1"/>
      <c r="W34" s="1"/>
      <c r="X34" s="1"/>
      <c r="Y34" s="1"/>
      <c r="Z34" s="1"/>
      <c r="AA34" s="1"/>
      <c r="AB34" s="1"/>
      <c r="AC34" s="1"/>
      <c r="AD34" s="1"/>
    </row>
    <row r="35" spans="1:30" ht="79.8" thickBot="1" x14ac:dyDescent="0.35">
      <c r="A35" s="83"/>
      <c r="B35" s="98"/>
      <c r="C35" s="85" t="s">
        <v>69</v>
      </c>
      <c r="D35" s="85" t="s">
        <v>54</v>
      </c>
      <c r="E35" s="85" t="s">
        <v>58</v>
      </c>
      <c r="F35" s="84" t="s">
        <v>60</v>
      </c>
      <c r="G35" s="84" t="s">
        <v>24</v>
      </c>
      <c r="H35" s="85" t="s">
        <v>70</v>
      </c>
      <c r="I35" s="103" t="s">
        <v>62</v>
      </c>
      <c r="J35" s="115" t="s">
        <v>79</v>
      </c>
      <c r="K35" s="105" t="s">
        <v>61</v>
      </c>
      <c r="L35" s="105" t="s">
        <v>59</v>
      </c>
      <c r="M35" s="106" t="s">
        <v>81</v>
      </c>
      <c r="N35" s="99" t="s">
        <v>8</v>
      </c>
      <c r="O35" s="99" t="s">
        <v>63</v>
      </c>
      <c r="P35" s="88"/>
      <c r="Q35" s="88"/>
      <c r="R35" s="88"/>
      <c r="S35" s="83"/>
      <c r="T35" s="83"/>
      <c r="U35" s="83"/>
      <c r="V35" s="1"/>
      <c r="W35" s="1"/>
      <c r="X35" s="1"/>
      <c r="Y35" s="1"/>
      <c r="Z35" s="1"/>
      <c r="AA35" s="1"/>
      <c r="AB35" s="1"/>
      <c r="AC35" s="1"/>
      <c r="AD35" s="1"/>
    </row>
    <row r="36" spans="1:30" ht="15" thickBot="1" x14ac:dyDescent="0.35">
      <c r="A36" s="83"/>
      <c r="B36" s="111" t="s">
        <v>55</v>
      </c>
      <c r="C36" s="100"/>
      <c r="D36" s="100"/>
      <c r="E36" s="100"/>
      <c r="F36" s="101">
        <f>SUM(N27+N28)</f>
        <v>2684529.65</v>
      </c>
      <c r="G36" s="102">
        <f>N25</f>
        <v>851781.48</v>
      </c>
      <c r="H36" s="100">
        <f>C26</f>
        <v>978061.63</v>
      </c>
      <c r="I36" s="104">
        <f>SUM(N24+N29)</f>
        <v>1770004.9550000001</v>
      </c>
      <c r="J36" s="120"/>
      <c r="K36" s="107"/>
      <c r="L36" s="107"/>
      <c r="M36" s="121"/>
      <c r="N36" s="118">
        <f>SUM(C36:M36)</f>
        <v>6284377.7149999999</v>
      </c>
      <c r="O36" s="159"/>
      <c r="P36" s="114" t="s">
        <v>64</v>
      </c>
      <c r="Q36" s="114"/>
      <c r="R36" s="114"/>
      <c r="S36" s="83"/>
      <c r="T36" s="83"/>
      <c r="U36" s="83"/>
      <c r="V36" s="1"/>
      <c r="W36" s="1"/>
      <c r="X36" s="1"/>
      <c r="Y36" s="1"/>
      <c r="Z36" s="1"/>
      <c r="AA36" s="1"/>
      <c r="AB36" s="1"/>
      <c r="AC36" s="1"/>
      <c r="AD36" s="1"/>
    </row>
    <row r="37" spans="1:30" ht="15" thickBot="1" x14ac:dyDescent="0.35">
      <c r="A37" s="83"/>
      <c r="B37" s="112" t="s">
        <v>56</v>
      </c>
      <c r="C37" s="91">
        <v>4526113.82</v>
      </c>
      <c r="D37" s="91">
        <v>34076.089999999997</v>
      </c>
      <c r="E37" s="92">
        <v>27672.83</v>
      </c>
      <c r="F37" s="92">
        <v>4278029.3600000003</v>
      </c>
      <c r="G37" s="92">
        <v>876290.98</v>
      </c>
      <c r="H37" s="92">
        <v>1170297.56</v>
      </c>
      <c r="I37" s="116">
        <v>1893224.21</v>
      </c>
      <c r="J37" s="122">
        <v>110138118.81</v>
      </c>
      <c r="K37" s="108">
        <v>-3747128.23</v>
      </c>
      <c r="L37" s="108">
        <v>974849.95</v>
      </c>
      <c r="M37" s="109">
        <v>34530000</v>
      </c>
      <c r="N37" s="118">
        <f>SUM(C37:M37)</f>
        <v>154701545.38</v>
      </c>
      <c r="O37" s="160"/>
      <c r="P37" s="1" t="s">
        <v>65</v>
      </c>
      <c r="Q37" s="1"/>
      <c r="R37" s="1"/>
      <c r="S37" s="83"/>
      <c r="T37" s="83"/>
      <c r="U37" s="83"/>
      <c r="V37" s="1"/>
      <c r="W37" s="1"/>
      <c r="X37" s="1"/>
      <c r="Y37" s="1"/>
      <c r="Z37" s="1"/>
      <c r="AA37" s="1"/>
      <c r="AB37" s="1"/>
      <c r="AC37" s="1"/>
      <c r="AD37" s="1"/>
    </row>
    <row r="38" spans="1:30" ht="15" thickBot="1" x14ac:dyDescent="0.35">
      <c r="A38" s="83"/>
      <c r="B38" s="113" t="s">
        <v>57</v>
      </c>
      <c r="C38" s="97">
        <f t="shared" ref="C38" si="5">SUM(C37-C36)</f>
        <v>4526113.82</v>
      </c>
      <c r="D38" s="97">
        <f t="shared" ref="D38" si="6">SUM(D37-D36)</f>
        <v>34076.089999999997</v>
      </c>
      <c r="E38" s="97">
        <f t="shared" ref="E38" si="7">SUM(E37-E36)</f>
        <v>27672.83</v>
      </c>
      <c r="F38" s="97">
        <f t="shared" ref="F38" si="8">SUM(F37-F36)</f>
        <v>1593499.7100000004</v>
      </c>
      <c r="G38" s="97">
        <f t="shared" ref="G38" si="9">SUM(G37-G36)</f>
        <v>24509.5</v>
      </c>
      <c r="H38" s="97">
        <f t="shared" ref="H38" si="10">SUM(H37-H36)</f>
        <v>192235.93000000005</v>
      </c>
      <c r="I38" s="117">
        <f t="shared" ref="I38" si="11">SUM(I37-I36)</f>
        <v>123219.25499999989</v>
      </c>
      <c r="J38" s="123">
        <f>SUM(J37-J36)</f>
        <v>110138118.81</v>
      </c>
      <c r="K38" s="110">
        <f t="shared" ref="K38:M38" si="12">SUM(K37-K36)</f>
        <v>-3747128.23</v>
      </c>
      <c r="L38" s="110">
        <f t="shared" si="12"/>
        <v>974849.95</v>
      </c>
      <c r="M38" s="124">
        <f t="shared" si="12"/>
        <v>34530000</v>
      </c>
      <c r="N38" s="119">
        <f>SUM(C38:M38)</f>
        <v>148417167.66500002</v>
      </c>
      <c r="O38" s="93">
        <f>SUM(C38:I38)</f>
        <v>6521327.1350000007</v>
      </c>
      <c r="P38" s="88"/>
      <c r="Q38" s="88"/>
      <c r="R38" s="88"/>
      <c r="S38" s="82"/>
      <c r="T38" s="82"/>
      <c r="U38" s="82"/>
    </row>
    <row r="39" spans="1:30" ht="15" thickBot="1" x14ac:dyDescent="0.35">
      <c r="A39" s="83"/>
      <c r="B39" s="87"/>
      <c r="C39" s="88"/>
      <c r="D39" s="88"/>
      <c r="E39" s="88"/>
      <c r="F39" s="88"/>
      <c r="G39" s="88"/>
      <c r="H39" s="88"/>
      <c r="I39" s="88"/>
      <c r="J39" s="88" t="s">
        <v>80</v>
      </c>
      <c r="K39" s="88"/>
      <c r="L39" s="88"/>
      <c r="M39" s="88"/>
      <c r="N39" s="90"/>
      <c r="O39" s="88"/>
      <c r="P39" s="90"/>
      <c r="Q39" s="88"/>
      <c r="R39" s="88"/>
      <c r="S39" s="82"/>
      <c r="T39" s="82"/>
      <c r="U39" s="82"/>
    </row>
    <row r="40" spans="1:30" ht="15" thickBot="1" x14ac:dyDescent="0.35">
      <c r="A40" s="83"/>
      <c r="B40" s="87"/>
      <c r="C40" s="83"/>
      <c r="D40" s="83"/>
      <c r="E40" s="83"/>
      <c r="F40" s="83"/>
      <c r="G40" s="83"/>
      <c r="H40" s="83"/>
      <c r="I40" s="83"/>
      <c r="J40" s="83"/>
      <c r="K40" s="125" t="s">
        <v>67</v>
      </c>
      <c r="L40" s="125"/>
      <c r="M40" s="125"/>
      <c r="N40" s="126">
        <f>O38</f>
        <v>6521327.1350000007</v>
      </c>
      <c r="O40" s="94">
        <v>19434</v>
      </c>
      <c r="P40" s="95">
        <f>SUM(N40/O40)</f>
        <v>335.56278352372135</v>
      </c>
      <c r="Q40" s="96">
        <v>19700</v>
      </c>
      <c r="R40" s="95">
        <f>SUM(N40/Q40)</f>
        <v>331.03183426395941</v>
      </c>
      <c r="S40" s="82"/>
      <c r="T40" s="82"/>
      <c r="U40" s="82"/>
    </row>
    <row r="42" spans="1:30" ht="15" thickBot="1" x14ac:dyDescent="0.35"/>
    <row r="43" spans="1:30" ht="15" thickBot="1" x14ac:dyDescent="0.35">
      <c r="K43" s="127" t="s">
        <v>68</v>
      </c>
      <c r="L43" s="127"/>
      <c r="M43" s="127"/>
      <c r="N43" s="127"/>
      <c r="O43" s="128">
        <v>19434</v>
      </c>
      <c r="P43" s="129">
        <f>SUM(P30-P40)</f>
        <v>7402.8766787660516</v>
      </c>
      <c r="Q43" s="130">
        <v>19700</v>
      </c>
      <c r="R43" s="129">
        <f>SUM(R30-R40)</f>
        <v>-331.03183426395941</v>
      </c>
    </row>
  </sheetData>
  <mergeCells count="7">
    <mergeCell ref="A3:G3"/>
    <mergeCell ref="S24:S28"/>
    <mergeCell ref="S6:S22"/>
    <mergeCell ref="O36:O37"/>
    <mergeCell ref="J34:M34"/>
    <mergeCell ref="O4:P4"/>
    <mergeCell ref="Q4:R4"/>
  </mergeCells>
  <pageMargins left="0" right="0" top="0.55118110236220474" bottom="0.35433070866141736" header="0.31496062992125984" footer="0.31496062992125984"/>
  <pageSetup paperSize="9" scale="65" orientation="landscape" r:id="rId1"/>
  <headerFooter>
    <oddHeader>&amp;LDPN Opařany&amp;C&amp;"-,Tučné"&amp;14Kalkulace OD</oddHeader>
    <oddFooter>&amp;LZpracovala: Jitka Kopcová, MBA
                      Ing. Tatjana Nagyová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KALKUL. NÁKL. _r. 2024</vt:lpstr>
      <vt:lpstr>'KALKUL. NÁKL. _r. 2024'!Oblast_tisku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2025-12-01T12:31:21Z</dcterms:modified>
</cp:coreProperties>
</file>